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460" windowWidth="25600" windowHeight="19220" activeTab="0"/>
  </bookViews>
  <sheets>
    <sheet name="Open-System" sheetId="1" r:id="rId1"/>
  </sheets>
  <definedNames>
    <definedName name="_xlnm.Print_Area" localSheetId="0">'Open-System'!$2:$57</definedName>
  </definedNames>
  <calcPr fullCalcOnLoad="1"/>
</workbook>
</file>

<file path=xl/sharedStrings.xml><?xml version="1.0" encoding="utf-8"?>
<sst xmlns="http://schemas.openxmlformats.org/spreadsheetml/2006/main" count="44" uniqueCount="42">
  <si>
    <t>Needs</t>
  </si>
  <si>
    <t>Cost</t>
  </si>
  <si>
    <t>Total</t>
  </si>
  <si>
    <t>Engineering</t>
  </si>
  <si>
    <t>CPOR</t>
  </si>
  <si>
    <t>Aquamenities Amenity Station Fixture Program</t>
  </si>
  <si>
    <t xml:space="preserve">Thank you again, </t>
  </si>
  <si>
    <t>Sincerely,</t>
  </si>
  <si>
    <t>Ken Haworth</t>
  </si>
  <si>
    <t xml:space="preserve">128oz.   Shampoo </t>
  </si>
  <si>
    <t>128oz.  Conditioner</t>
  </si>
  <si>
    <t>128oz.  Body Wash</t>
  </si>
  <si>
    <t>Rooms</t>
  </si>
  <si>
    <t>8.5oz.  Custom Shampoo Bottle</t>
  </si>
  <si>
    <t>8.5oz.  Custom Conditioner Bottle</t>
  </si>
  <si>
    <t>8.5oz. Custom Clear Shower Gel Bottle</t>
  </si>
  <si>
    <t>Total rooms/occupancy per day</t>
  </si>
  <si>
    <t xml:space="preserve">Annual Occupancy total rooms </t>
  </si>
  <si>
    <t>Expense Saving - Estimate for sham,cond,gel</t>
  </si>
  <si>
    <t>Occupancy %</t>
  </si>
  <si>
    <t>dir: 925-938-2782</t>
  </si>
  <si>
    <t>Please call with any questions,</t>
  </si>
  <si>
    <t>Triple Amenity Station polished stainless fixture</t>
  </si>
  <si>
    <t># Rooms</t>
  </si>
  <si>
    <t>Please place your numbers in highlighted boxes</t>
  </si>
  <si>
    <t>khaworth@aquamenities.com</t>
  </si>
  <si>
    <t>Total Savings from Current Program</t>
  </si>
  <si>
    <t>Total bottles saved from landfills per year based on occupancy</t>
  </si>
  <si>
    <t>Total Gallons saved from landfills per year based on occupancy</t>
  </si>
  <si>
    <t>Analysis does not include aggregate savings on, labor or recycling fees.</t>
  </si>
  <si>
    <t>Does not include aggregate savings on Freight labor,or recyling fees</t>
  </si>
  <si>
    <t>Cost of product per day for all 3 products</t>
  </si>
  <si>
    <t>Occupied Rooms current pricing</t>
  </si>
  <si>
    <t>Install 15 minutes per room</t>
  </si>
  <si>
    <t>Labor Estimate</t>
  </si>
  <si>
    <t>Product estimate gallon:Estimate</t>
  </si>
  <si>
    <t xml:space="preserve"> Aquamenities/ Bottle Savings </t>
  </si>
  <si>
    <t>Return on initial investment is approximately 9 months</t>
  </si>
  <si>
    <t>(1-40 Fixtures)</t>
  </si>
  <si>
    <t>(41-100 Fixtures)</t>
  </si>
  <si>
    <t>(101+ Fixtures)</t>
  </si>
  <si>
    <t>Pricing includes: Stainless fixture, 2 sets of customized bottles and stainless steel pumps, mounting tape and keys.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</si>
</sst>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2"/>
      <color indexed="12"/>
      <name val="Arial"/>
      <family val="2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8"/>
      <name val="Trajan Pro Bold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0"/>
      <color indexed="2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0" fillId="27" borderId="1" xfId="40" applyFont="1" applyAlignment="1">
      <alignment/>
    </xf>
    <xf numFmtId="44" fontId="30" fillId="27" borderId="1" xfId="40" applyNumberFormat="1" applyFont="1" applyAlignment="1">
      <alignment/>
    </xf>
    <xf numFmtId="164" fontId="32" fillId="9" borderId="10" xfId="22" applyNumberFormat="1" applyBorder="1" applyAlignment="1">
      <alignment horizontal="center"/>
    </xf>
    <xf numFmtId="0" fontId="2" fillId="0" borderId="0" xfId="56" applyAlignment="1" applyProtection="1">
      <alignment/>
      <protection/>
    </xf>
    <xf numFmtId="0" fontId="38" fillId="29" borderId="0" xfId="51" applyAlignment="1">
      <alignment/>
    </xf>
    <xf numFmtId="0" fontId="0" fillId="0" borderId="0" xfId="60">
      <alignment/>
      <protection/>
    </xf>
    <xf numFmtId="0" fontId="12" fillId="0" borderId="0" xfId="60" applyFont="1">
      <alignment/>
      <protection/>
    </xf>
    <xf numFmtId="0" fontId="7" fillId="0" borderId="0" xfId="60" applyFont="1">
      <alignment/>
      <protection/>
    </xf>
    <xf numFmtId="0" fontId="10" fillId="0" borderId="0" xfId="60" applyFont="1">
      <alignment/>
      <protection/>
    </xf>
    <xf numFmtId="44" fontId="9" fillId="0" borderId="0" xfId="60" applyNumberFormat="1" applyFont="1">
      <alignment/>
      <protection/>
    </xf>
    <xf numFmtId="43" fontId="0" fillId="0" borderId="0" xfId="60" applyNumberFormat="1">
      <alignment/>
      <protection/>
    </xf>
    <xf numFmtId="0" fontId="5" fillId="0" borderId="0" xfId="60" applyFont="1">
      <alignment/>
      <protection/>
    </xf>
    <xf numFmtId="41" fontId="12" fillId="0" borderId="0" xfId="44" applyFont="1" applyAlignment="1">
      <alignment/>
    </xf>
    <xf numFmtId="44" fontId="12" fillId="0" borderId="10" xfId="48" applyFont="1" applyBorder="1" applyAlignment="1">
      <alignment/>
    </xf>
    <xf numFmtId="44" fontId="9" fillId="0" borderId="11" xfId="48" applyFont="1" applyBorder="1" applyAlignment="1">
      <alignment/>
    </xf>
    <xf numFmtId="168" fontId="12" fillId="0" borderId="0" xfId="45" applyNumberFormat="1" applyFont="1" applyAlignment="1">
      <alignment/>
    </xf>
    <xf numFmtId="0" fontId="3" fillId="33" borderId="10" xfId="61" applyFont="1" applyFill="1" applyBorder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44" fontId="0" fillId="0" borderId="0" xfId="60" applyNumberFormat="1">
      <alignment/>
      <protection/>
    </xf>
    <xf numFmtId="0" fontId="0" fillId="0" borderId="10" xfId="60" applyBorder="1">
      <alignment/>
      <protection/>
    </xf>
    <xf numFmtId="0" fontId="49" fillId="0" borderId="10" xfId="60" applyFont="1" applyBorder="1">
      <alignment/>
      <protection/>
    </xf>
    <xf numFmtId="0" fontId="4" fillId="0" borderId="0" xfId="60" applyFont="1">
      <alignment/>
      <protection/>
    </xf>
    <xf numFmtId="0" fontId="11" fillId="0" borderId="0" xfId="60" applyFont="1">
      <alignment/>
      <protection/>
    </xf>
    <xf numFmtId="3" fontId="0" fillId="34" borderId="10" xfId="60" applyNumberFormat="1" applyFont="1" applyFill="1" applyBorder="1">
      <alignment/>
      <protection/>
    </xf>
    <xf numFmtId="0" fontId="11" fillId="34" borderId="10" xfId="60" applyFont="1" applyFill="1" applyBorder="1">
      <alignment/>
      <protection/>
    </xf>
    <xf numFmtId="3" fontId="12" fillId="35" borderId="10" xfId="60" applyNumberFormat="1" applyFont="1" applyFill="1" applyBorder="1">
      <alignment/>
      <protection/>
    </xf>
    <xf numFmtId="0" fontId="11" fillId="36" borderId="10" xfId="60" applyFont="1" applyFill="1" applyBorder="1">
      <alignment/>
      <protection/>
    </xf>
    <xf numFmtId="44" fontId="5" fillId="0" borderId="0" xfId="60" applyNumberFormat="1" applyFont="1" applyBorder="1">
      <alignment/>
      <protection/>
    </xf>
    <xf numFmtId="0" fontId="5" fillId="0" borderId="0" xfId="60" applyFont="1" applyAlignment="1">
      <alignment horizontal="center"/>
      <protection/>
    </xf>
    <xf numFmtId="44" fontId="5" fillId="0" borderId="11" xfId="60" applyNumberFormat="1" applyFont="1" applyBorder="1">
      <alignment/>
      <protection/>
    </xf>
    <xf numFmtId="0" fontId="4" fillId="0" borderId="0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44" fontId="5" fillId="0" borderId="11" xfId="48" applyFont="1" applyBorder="1" applyAlignment="1">
      <alignment/>
    </xf>
    <xf numFmtId="3" fontId="12" fillId="0" borderId="0" xfId="60" applyNumberFormat="1" applyFont="1">
      <alignment/>
      <protection/>
    </xf>
    <xf numFmtId="164" fontId="3" fillId="33" borderId="10" xfId="48" applyNumberFormat="1" applyFont="1" applyFill="1" applyBorder="1" applyAlignment="1">
      <alignment horizontal="center"/>
    </xf>
    <xf numFmtId="44" fontId="12" fillId="0" borderId="0" xfId="48" applyFont="1" applyAlignment="1">
      <alignment/>
    </xf>
    <xf numFmtId="0" fontId="0" fillId="0" borderId="0" xfId="60" applyFill="1">
      <alignment/>
      <protection/>
    </xf>
    <xf numFmtId="0" fontId="9" fillId="0" borderId="0" xfId="60" applyFont="1" applyFill="1">
      <alignment/>
      <protection/>
    </xf>
    <xf numFmtId="44" fontId="0" fillId="0" borderId="0" xfId="48" applyFont="1" applyAlignment="1">
      <alignment/>
    </xf>
    <xf numFmtId="164" fontId="3" fillId="0" borderId="0" xfId="61" applyNumberFormat="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left"/>
      <protection/>
    </xf>
    <xf numFmtId="0" fontId="3" fillId="0" borderId="0" xfId="61" applyFont="1" applyBorder="1" applyAlignment="1">
      <alignment horizontal="left"/>
      <protection/>
    </xf>
    <xf numFmtId="164" fontId="3" fillId="33" borderId="10" xfId="61" applyNumberFormat="1" applyFont="1" applyFill="1" applyBorder="1" applyAlignment="1">
      <alignment horizontal="center"/>
      <protection/>
    </xf>
    <xf numFmtId="3" fontId="12" fillId="9" borderId="0" xfId="60" applyNumberFormat="1" applyFont="1" applyFill="1" quotePrefix="1">
      <alignment/>
      <protection/>
    </xf>
    <xf numFmtId="6" fontId="3" fillId="33" borderId="10" xfId="61" applyNumberFormat="1" applyFont="1" applyFill="1" applyBorder="1" applyAlignment="1">
      <alignment horizontal="center"/>
      <protection/>
    </xf>
    <xf numFmtId="11" fontId="3" fillId="0" borderId="10" xfId="61" applyNumberFormat="1" applyFont="1" applyBorder="1" applyAlignment="1">
      <alignment horizontal="left"/>
      <protection/>
    </xf>
    <xf numFmtId="0" fontId="5" fillId="0" borderId="0" xfId="60" applyFont="1" applyBorder="1" applyAlignment="1">
      <alignment horizontal="center"/>
      <protection/>
    </xf>
    <xf numFmtId="0" fontId="0" fillId="9" borderId="0" xfId="60" applyFill="1">
      <alignment/>
      <protection/>
    </xf>
    <xf numFmtId="0" fontId="3" fillId="9" borderId="0" xfId="60" applyFont="1" applyFill="1">
      <alignment/>
      <protection/>
    </xf>
    <xf numFmtId="0" fontId="8" fillId="0" borderId="0" xfId="60" applyFont="1">
      <alignment/>
      <protection/>
    </xf>
    <xf numFmtId="2" fontId="12" fillId="9" borderId="0" xfId="65" applyNumberFormat="1" applyFont="1" applyFill="1" applyAlignment="1">
      <alignment/>
    </xf>
    <xf numFmtId="0" fontId="12" fillId="0" borderId="0" xfId="60" applyFont="1" applyFill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LONDON ORDER FORM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2409825</xdr:colOff>
      <xdr:row>45</xdr:row>
      <xdr:rowOff>28575</xdr:rowOff>
    </xdr:from>
    <xdr:to>
      <xdr:col>5</xdr:col>
      <xdr:colOff>914400</xdr:colOff>
      <xdr:row>58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9096375"/>
          <a:ext cx="2295525" cy="2419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haworth@aquamenities.com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7"/>
  <sheetViews>
    <sheetView tabSelected="1" zoomScalePageLayoutView="0" workbookViewId="0" topLeftCell="A1">
      <selection activeCell="M16" sqref="M16"/>
    </sheetView>
  </sheetViews>
  <sheetFormatPr defaultColWidth="8.8515625" defaultRowHeight="12.75"/>
  <cols>
    <col min="1" max="1" width="8.8515625" style="6" customWidth="1"/>
    <col min="2" max="2" width="16.421875" style="6" bestFit="1" customWidth="1"/>
    <col min="3" max="3" width="39.8515625" style="6" customWidth="1"/>
    <col min="4" max="4" width="8.8515625" style="6" customWidth="1"/>
    <col min="5" max="5" width="8.140625" style="6" bestFit="1" customWidth="1"/>
    <col min="6" max="6" width="14.00390625" style="6" customWidth="1"/>
    <col min="7" max="7" width="14.28125" style="6" customWidth="1"/>
    <col min="8" max="8" width="16.8515625" style="6" customWidth="1"/>
    <col min="9" max="16384" width="8.8515625" style="6" customWidth="1"/>
  </cols>
  <sheetData>
    <row r="3" ht="22.5">
      <c r="B3" s="51" t="s">
        <v>36</v>
      </c>
    </row>
    <row r="4" ht="15.75">
      <c r="B4" s="23" t="s">
        <v>41</v>
      </c>
    </row>
    <row r="5" ht="15.75">
      <c r="B5" s="23"/>
    </row>
    <row r="6" spans="2:3" ht="15.75">
      <c r="B6" s="50" t="s">
        <v>24</v>
      </c>
      <c r="C6" s="49"/>
    </row>
    <row r="8" spans="2:8" ht="19.5">
      <c r="B8" s="54" t="s">
        <v>5</v>
      </c>
      <c r="C8" s="54"/>
      <c r="D8" s="31"/>
      <c r="E8" s="31"/>
      <c r="F8" s="31"/>
      <c r="G8" s="48" t="s">
        <v>0</v>
      </c>
      <c r="H8" s="29" t="s">
        <v>1</v>
      </c>
    </row>
    <row r="10" spans="2:8" ht="15.75">
      <c r="B10" s="47" t="s">
        <v>38</v>
      </c>
      <c r="C10" s="18" t="s">
        <v>22</v>
      </c>
      <c r="D10" s="46"/>
      <c r="E10" s="35">
        <v>138</v>
      </c>
      <c r="F10" s="23" t="s">
        <v>23</v>
      </c>
      <c r="G10" s="45">
        <v>20</v>
      </c>
      <c r="H10" s="36">
        <f aca="true" t="shared" si="0" ref="H10:H15">G10*E10</f>
        <v>2760</v>
      </c>
    </row>
    <row r="11" spans="2:8" ht="15.75">
      <c r="B11" s="47" t="s">
        <v>39</v>
      </c>
      <c r="C11" s="18" t="s">
        <v>22</v>
      </c>
      <c r="D11" s="46"/>
      <c r="E11" s="35">
        <v>102</v>
      </c>
      <c r="F11" s="23"/>
      <c r="G11" s="45">
        <v>20</v>
      </c>
      <c r="H11" s="36">
        <f t="shared" si="0"/>
        <v>2040</v>
      </c>
    </row>
    <row r="12" spans="2:8" ht="15.75">
      <c r="B12" s="47" t="s">
        <v>40</v>
      </c>
      <c r="C12" s="18" t="s">
        <v>22</v>
      </c>
      <c r="D12" s="46"/>
      <c r="E12" s="35">
        <v>79</v>
      </c>
      <c r="F12" s="23"/>
      <c r="G12" s="45">
        <v>20</v>
      </c>
      <c r="H12" s="36">
        <f t="shared" si="0"/>
        <v>1580</v>
      </c>
    </row>
    <row r="13" spans="2:8" ht="15.75">
      <c r="B13" s="18"/>
      <c r="C13" s="18" t="s">
        <v>13</v>
      </c>
      <c r="D13" s="17"/>
      <c r="E13" s="44">
        <v>0</v>
      </c>
      <c r="G13" s="7">
        <f>G10*2+G11*2+G12*2</f>
        <v>120</v>
      </c>
      <c r="H13" s="39">
        <f t="shared" si="0"/>
        <v>0</v>
      </c>
    </row>
    <row r="14" spans="2:8" ht="15.75">
      <c r="B14" s="18"/>
      <c r="C14" s="18" t="s">
        <v>14</v>
      </c>
      <c r="D14" s="17"/>
      <c r="E14" s="44">
        <v>0</v>
      </c>
      <c r="G14" s="7">
        <f>G10*2+G11*2+G12*2</f>
        <v>120</v>
      </c>
      <c r="H14" s="39">
        <f t="shared" si="0"/>
        <v>0</v>
      </c>
    </row>
    <row r="15" spans="2:8" ht="15.75">
      <c r="B15" s="18"/>
      <c r="C15" s="18" t="s">
        <v>15</v>
      </c>
      <c r="D15" s="17"/>
      <c r="E15" s="44">
        <v>0</v>
      </c>
      <c r="G15" s="7">
        <f>G10*2+G11*2+G12*2</f>
        <v>120</v>
      </c>
      <c r="H15" s="39">
        <f t="shared" si="0"/>
        <v>0</v>
      </c>
    </row>
    <row r="16" spans="2:8" ht="16.5" thickBot="1">
      <c r="B16" s="43"/>
      <c r="C16" s="42"/>
      <c r="D16" s="41"/>
      <c r="E16" s="40"/>
      <c r="H16" s="39"/>
    </row>
    <row r="17" spans="2:8" ht="16.5" thickBot="1">
      <c r="B17" s="43"/>
      <c r="C17" s="42"/>
      <c r="D17" s="41"/>
      <c r="E17" s="40"/>
      <c r="G17" s="12"/>
      <c r="H17" s="33">
        <f>SUM(H10:H15)</f>
        <v>6380</v>
      </c>
    </row>
    <row r="18" spans="2:8" ht="19.5">
      <c r="B18" s="55" t="s">
        <v>35</v>
      </c>
      <c r="C18" s="55"/>
      <c r="D18" s="41"/>
      <c r="E18" s="40"/>
      <c r="H18" s="39"/>
    </row>
    <row r="19" spans="3:5" ht="13.5">
      <c r="C19" s="38"/>
      <c r="D19" s="37"/>
      <c r="E19" s="37"/>
    </row>
    <row r="20" spans="2:8" ht="15.75">
      <c r="B20" s="18"/>
      <c r="C20" s="18" t="s">
        <v>9</v>
      </c>
      <c r="D20" s="17"/>
      <c r="E20" s="3">
        <v>17.5</v>
      </c>
      <c r="F20" s="6">
        <v>0.94</v>
      </c>
      <c r="G20" s="7">
        <f>G10*G31*0.94+G11*G31*0.94+G12*G31*0.94</f>
        <v>42.3</v>
      </c>
      <c r="H20" s="36">
        <f>G20*E20</f>
        <v>740.25</v>
      </c>
    </row>
    <row r="21" spans="2:8" ht="15.75">
      <c r="B21" s="18"/>
      <c r="C21" s="18" t="s">
        <v>10</v>
      </c>
      <c r="D21" s="17"/>
      <c r="E21" s="3">
        <v>17.5</v>
      </c>
      <c r="F21" s="6">
        <v>0.59</v>
      </c>
      <c r="G21" s="7">
        <f>G10*G31*0.59+G11*G31*0.59+G12*G31*0.59</f>
        <v>26.549999999999997</v>
      </c>
      <c r="H21" s="36">
        <f>G21*E21</f>
        <v>464.62499999999994</v>
      </c>
    </row>
    <row r="22" spans="2:8" ht="15.75">
      <c r="B22" s="18"/>
      <c r="C22" s="18" t="s">
        <v>11</v>
      </c>
      <c r="D22" s="17"/>
      <c r="E22" s="3">
        <v>17.5</v>
      </c>
      <c r="F22" s="6">
        <v>1.45</v>
      </c>
      <c r="G22" s="7">
        <f>G10*G31*1.45+G11*G31*1.45+G12*G31*1.45</f>
        <v>65.25</v>
      </c>
      <c r="H22" s="36">
        <f>G22*E22</f>
        <v>1141.875</v>
      </c>
    </row>
    <row r="23" ht="13.5" thickBot="1"/>
    <row r="24" spans="7:8" ht="13.5" thickBot="1">
      <c r="G24" s="12"/>
      <c r="H24" s="30">
        <f>SUM(H20:H22)</f>
        <v>2346.75</v>
      </c>
    </row>
    <row r="25" spans="2:3" ht="20.25" customHeight="1" thickBot="1">
      <c r="B25" s="55" t="s">
        <v>34</v>
      </c>
      <c r="C25" s="55"/>
    </row>
    <row r="26" spans="2:8" ht="16.5" thickBot="1">
      <c r="B26" s="18" t="s">
        <v>3</v>
      </c>
      <c r="C26" s="18" t="s">
        <v>33</v>
      </c>
      <c r="D26" s="17"/>
      <c r="E26" s="35">
        <v>7</v>
      </c>
      <c r="G26" s="34">
        <f>G10</f>
        <v>20</v>
      </c>
      <c r="H26" s="33">
        <f>G10*E26</f>
        <v>140</v>
      </c>
    </row>
    <row r="27" spans="2:3" ht="12" customHeight="1" thickBot="1">
      <c r="B27" s="32"/>
      <c r="C27" s="31"/>
    </row>
    <row r="28" spans="7:8" ht="13.5" thickBot="1">
      <c r="G28" s="29" t="s">
        <v>2</v>
      </c>
      <c r="H28" s="30">
        <f>H26+H24+H17</f>
        <v>8866.75</v>
      </c>
    </row>
    <row r="29" spans="7:8" ht="12.75">
      <c r="G29" s="29"/>
      <c r="H29" s="28"/>
    </row>
    <row r="30" spans="7:8" ht="12.75">
      <c r="G30" s="29"/>
      <c r="H30" s="28"/>
    </row>
    <row r="31" spans="2:8" ht="19.5">
      <c r="B31" s="22" t="s">
        <v>16</v>
      </c>
      <c r="D31" s="27" t="s">
        <v>12</v>
      </c>
      <c r="E31" s="26">
        <f>G10+G11+G12</f>
        <v>60</v>
      </c>
      <c r="F31" s="23" t="s">
        <v>19</v>
      </c>
      <c r="G31" s="52">
        <v>0.75</v>
      </c>
      <c r="H31" s="53">
        <f>E31*G31</f>
        <v>45</v>
      </c>
    </row>
    <row r="32" spans="2:6" ht="19.5">
      <c r="B32" s="22"/>
      <c r="D32" s="25"/>
      <c r="E32" s="24"/>
      <c r="F32" s="23"/>
    </row>
    <row r="33" spans="2:8" ht="19.5">
      <c r="B33" s="22" t="s">
        <v>17</v>
      </c>
      <c r="D33" s="21"/>
      <c r="E33" s="20"/>
      <c r="G33" s="19"/>
      <c r="H33" s="13">
        <f>H31*365</f>
        <v>16425</v>
      </c>
    </row>
    <row r="34" spans="2:3" ht="21" thickBot="1">
      <c r="B34" s="55" t="s">
        <v>18</v>
      </c>
      <c r="C34" s="55"/>
    </row>
    <row r="35" spans="2:8" ht="16.5" thickBot="1">
      <c r="B35" s="18" t="s">
        <v>4</v>
      </c>
      <c r="C35" s="18" t="s">
        <v>32</v>
      </c>
      <c r="D35" s="17"/>
      <c r="E35" s="3">
        <v>0.84</v>
      </c>
      <c r="G35" s="16">
        <f>H33</f>
        <v>16425</v>
      </c>
      <c r="H35" s="15">
        <f>H33*E35</f>
        <v>13797</v>
      </c>
    </row>
    <row r="36" spans="2:8" ht="15.75">
      <c r="B36" s="8" t="s">
        <v>31</v>
      </c>
      <c r="E36" s="14">
        <f>H24/H33</f>
        <v>0.1428767123287671</v>
      </c>
      <c r="G36" s="13">
        <f>H33</f>
        <v>16425</v>
      </c>
      <c r="H36" s="2">
        <f>E36*H33</f>
        <v>2346.75</v>
      </c>
    </row>
    <row r="37" spans="2:8" ht="15.75">
      <c r="B37" s="5" t="s">
        <v>27</v>
      </c>
      <c r="C37" s="5"/>
      <c r="G37" s="11">
        <f>3*H33</f>
        <v>49275</v>
      </c>
      <c r="H37" s="1"/>
    </row>
    <row r="38" spans="2:8" ht="15.75">
      <c r="B38" s="5" t="s">
        <v>28</v>
      </c>
      <c r="C38" s="5"/>
      <c r="G38" s="11">
        <f>G37*0.5/128</f>
        <v>192.48046875</v>
      </c>
      <c r="H38" s="10"/>
    </row>
    <row r="39" spans="2:8" ht="13.5">
      <c r="B39" s="12"/>
      <c r="G39" s="11"/>
      <c r="H39" s="10"/>
    </row>
    <row r="40" spans="2:8" ht="15.75">
      <c r="B40" s="9" t="s">
        <v>26</v>
      </c>
      <c r="H40" s="10">
        <f>H35-H36</f>
        <v>11450.25</v>
      </c>
    </row>
    <row r="41" spans="2:8" ht="15.75">
      <c r="B41" s="9" t="s">
        <v>30</v>
      </c>
      <c r="H41" s="10"/>
    </row>
    <row r="42" spans="2:8" ht="15.75">
      <c r="B42" s="8"/>
      <c r="H42" s="10"/>
    </row>
    <row r="43" spans="1:5" ht="15.75">
      <c r="A43" s="8"/>
      <c r="B43" s="9"/>
      <c r="C43" s="8"/>
      <c r="D43" s="8"/>
      <c r="E43" s="8"/>
    </row>
    <row r="44" spans="1:5" ht="15.75">
      <c r="A44" s="8"/>
      <c r="B44" s="8" t="s">
        <v>37</v>
      </c>
      <c r="C44" s="8"/>
      <c r="D44" s="8"/>
      <c r="E44" s="8"/>
    </row>
    <row r="45" spans="1:5" ht="15.75">
      <c r="A45" s="8"/>
      <c r="B45" s="8" t="s">
        <v>29</v>
      </c>
      <c r="C45" s="8"/>
      <c r="D45" s="8"/>
      <c r="E45" s="8"/>
    </row>
    <row r="46" spans="1:5" ht="15">
      <c r="A46" s="8"/>
      <c r="B46" s="8"/>
      <c r="C46" s="8"/>
      <c r="D46" s="8"/>
      <c r="E46" s="8"/>
    </row>
    <row r="47" ht="15">
      <c r="B47" s="8"/>
    </row>
    <row r="48" ht="15">
      <c r="B48" s="8" t="s">
        <v>21</v>
      </c>
    </row>
    <row r="49" ht="15">
      <c r="B49" s="8" t="s">
        <v>6</v>
      </c>
    </row>
    <row r="50" spans="3:4" ht="15">
      <c r="C50" s="8"/>
      <c r="D50" s="8"/>
    </row>
    <row r="51" spans="2:4" ht="15">
      <c r="B51" s="8" t="s">
        <v>7</v>
      </c>
      <c r="C51" s="8"/>
      <c r="D51" s="8"/>
    </row>
    <row r="52" ht="12.75"/>
    <row r="53" ht="12.75"/>
    <row r="54" ht="12.75"/>
    <row r="55" ht="15">
      <c r="B55" s="8" t="s">
        <v>8</v>
      </c>
    </row>
    <row r="56" ht="14.25">
      <c r="B56" s="7" t="s">
        <v>20</v>
      </c>
    </row>
    <row r="57" ht="15">
      <c r="B57" s="4" t="s">
        <v>25</v>
      </c>
    </row>
    <row r="58" ht="12.75"/>
  </sheetData>
  <sheetProtection/>
  <mergeCells count="4">
    <mergeCell ref="B8:C8"/>
    <mergeCell ref="B18:C18"/>
    <mergeCell ref="B25:C25"/>
    <mergeCell ref="B34:C34"/>
  </mergeCells>
  <hyperlinks>
    <hyperlink ref="B57" r:id="rId1" display="khaworth@aquamenities.com"/>
  </hyperlinks>
  <printOptions/>
  <pageMargins left="0.75" right="0.75" top="1.7" bottom="1" header="0.5" footer="0.5"/>
  <pageSetup fitToHeight="1" fitToWidth="1" horizontalDpi="600" verticalDpi="600" orientation="portrait" scale="65"/>
  <headerFooter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Kimpton Hotels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Ariann Diffenderfer</cp:lastModifiedBy>
  <cp:lastPrinted>2010-10-18T16:29:20Z</cp:lastPrinted>
  <dcterms:created xsi:type="dcterms:W3CDTF">2009-08-20T18:01:41Z</dcterms:created>
  <dcterms:modified xsi:type="dcterms:W3CDTF">2018-06-04T19:20:20Z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